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0" yWindow="0" windowWidth="25440" windowHeight="14540"/>
  </bookViews>
  <sheets>
    <sheet name="costes" sheetId="20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1" i="20"/>
  <c r="H29"/>
  <c r="H27"/>
  <c r="E27"/>
  <c r="D27"/>
  <c r="E24"/>
  <c r="D24"/>
  <c r="H23"/>
  <c r="E23"/>
  <c r="D23"/>
  <c r="H17"/>
  <c r="E17"/>
  <c r="D17"/>
  <c r="H16"/>
  <c r="E16"/>
  <c r="D16"/>
  <c r="D15"/>
  <c r="H12"/>
  <c r="E12"/>
  <c r="D12"/>
  <c r="E10"/>
  <c r="D10"/>
  <c r="H9"/>
  <c r="E9"/>
  <c r="D9"/>
  <c r="H7"/>
  <c r="E7"/>
  <c r="D7"/>
  <c r="H5"/>
  <c r="E5"/>
  <c r="D5"/>
  <c r="H4"/>
  <c r="E4"/>
  <c r="D4"/>
</calcChain>
</file>

<file path=xl/sharedStrings.xml><?xml version="1.0" encoding="utf-8"?>
<sst xmlns="http://schemas.openxmlformats.org/spreadsheetml/2006/main" count="39" uniqueCount="39">
  <si>
    <t>Assuming a cost of 80€ per parking place, where you can park 5 bikes, the individual cost per bike during the 4 year period is 768€</t>
    <phoneticPr fontId="6" type="noConversion"/>
  </si>
  <si>
    <r>
      <t>K</t>
    </r>
    <r>
      <rPr>
        <sz val="8"/>
        <color indexed="8"/>
        <rFont val="Calibri"/>
        <family val="2"/>
      </rPr>
      <t>m</t>
    </r>
    <r>
      <rPr>
        <sz val="8"/>
        <color theme="1"/>
        <rFont val="Calibri"/>
        <family val="2"/>
        <scheme val="minor"/>
      </rPr>
      <t>/</t>
    </r>
    <r>
      <rPr>
        <sz val="8"/>
        <color indexed="8"/>
        <rFont val="Calibri"/>
        <family val="2"/>
      </rPr>
      <t>year</t>
    </r>
    <phoneticPr fontId="6" type="noConversion"/>
  </si>
  <si>
    <t>Electricity cost</t>
    <phoneticPr fontId="6" type="noConversion"/>
  </si>
  <si>
    <t>Tyre cost</t>
    <phoneticPr fontId="6" type="noConversion"/>
  </si>
  <si>
    <r>
      <t xml:space="preserve">km </t>
    </r>
    <r>
      <rPr>
        <sz val="8"/>
        <color indexed="8"/>
        <rFont val="Calibri"/>
        <family val="2"/>
      </rPr>
      <t>per tyres</t>
    </r>
    <phoneticPr fontId="6" type="noConversion"/>
  </si>
  <si>
    <t>Brake pads cost</t>
    <phoneticPr fontId="6" type="noConversion"/>
  </si>
  <si>
    <t>Km per brake pads</t>
    <phoneticPr fontId="6" type="noConversion"/>
  </si>
  <si>
    <r>
      <t>Extra cost</t>
    </r>
    <r>
      <rPr>
        <b/>
        <sz val="11"/>
        <color indexed="8"/>
        <rFont val="Calibri"/>
        <family val="2"/>
      </rPr>
      <t xml:space="preserve"> of</t>
    </r>
    <r>
      <rPr>
        <b/>
        <sz val="11"/>
        <color theme="1"/>
        <rFont val="Calibri"/>
        <family val="2"/>
        <scheme val="minor"/>
      </rPr>
      <t xml:space="preserve"> accidents</t>
    </r>
    <phoneticPr fontId="6" type="noConversion"/>
  </si>
  <si>
    <t>Total cost</t>
    <phoneticPr fontId="6" type="noConversion"/>
  </si>
  <si>
    <t>Total cost</t>
    <phoneticPr fontId="6" type="noConversion"/>
  </si>
  <si>
    <t>Repairs out of guarantee (breaks, beats, plastics…)</t>
    <phoneticPr fontId="6" type="noConversion"/>
  </si>
  <si>
    <r>
      <t>Cost</t>
    </r>
    <r>
      <rPr>
        <b/>
        <sz val="11"/>
        <color indexed="8"/>
        <rFont val="Calibri"/>
        <family val="2"/>
      </rPr>
      <t xml:space="preserve"> 1/2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extra </t>
    </r>
    <r>
      <rPr>
        <b/>
        <sz val="11"/>
        <color theme="1"/>
        <rFont val="Calibri"/>
        <family val="2"/>
        <scheme val="minor"/>
      </rPr>
      <t>bat</t>
    </r>
    <r>
      <rPr>
        <b/>
        <sz val="11"/>
        <color indexed="8"/>
        <rFont val="Calibri"/>
        <family val="2"/>
      </rPr>
      <t>tery/bike</t>
    </r>
    <phoneticPr fontId="6" type="noConversion"/>
  </si>
  <si>
    <t>Number of extra batteries/bike</t>
    <phoneticPr fontId="6" type="noConversion"/>
  </si>
  <si>
    <t>Insurance (4 year period)</t>
    <phoneticPr fontId="6" type="noConversion"/>
  </si>
  <si>
    <t>Tyres and brake pads (4 year period)</t>
    <phoneticPr fontId="6" type="noConversion"/>
  </si>
  <si>
    <t>Annual reviews (4 year period)</t>
    <phoneticPr fontId="6" type="noConversion"/>
  </si>
  <si>
    <t>Extra cost fuel bike  49 cc</t>
    <phoneticPr fontId="6" type="noConversion"/>
  </si>
  <si>
    <t>Extra cost fuel bike 125 cc</t>
    <phoneticPr fontId="6" type="noConversion"/>
  </si>
  <si>
    <t>Cost/litre (no VAT included)</t>
    <phoneticPr fontId="6" type="noConversion"/>
  </si>
  <si>
    <t>Assuming on weekends and non-banking days you make 75 km, you will need "half" additional battery</t>
    <phoneticPr fontId="6" type="noConversion"/>
  </si>
  <si>
    <t>The Core has no plastics or mobile pieces</t>
    <phoneticPr fontId="6" type="noConversion"/>
  </si>
  <si>
    <t>km/kWh</t>
  </si>
  <si>
    <t>Parking</t>
  </si>
  <si>
    <t># Years</t>
    <phoneticPr fontId="6" type="noConversion"/>
  </si>
  <si>
    <t>Cost of acquisition</t>
    <phoneticPr fontId="6" type="noConversion"/>
  </si>
  <si>
    <r>
      <t xml:space="preserve">Scooter </t>
    </r>
    <r>
      <rPr>
        <b/>
        <sz val="11"/>
        <color indexed="8"/>
        <rFont val="Calibri"/>
        <family val="2"/>
      </rPr>
      <t>fuel 49cc</t>
    </r>
    <phoneticPr fontId="6" type="noConversion"/>
  </si>
  <si>
    <r>
      <t>Scooter</t>
    </r>
    <r>
      <rPr>
        <b/>
        <sz val="11"/>
        <color indexed="8"/>
        <rFont val="Calibri"/>
        <family val="2"/>
      </rPr>
      <t xml:space="preserve"> fuel 125cc</t>
    </r>
    <phoneticPr fontId="6" type="noConversion"/>
  </si>
  <si>
    <r>
      <t xml:space="preserve">The </t>
    </r>
    <r>
      <rPr>
        <b/>
        <sz val="11"/>
        <color theme="1"/>
        <rFont val="Calibri"/>
        <family val="2"/>
        <scheme val="minor"/>
      </rPr>
      <t>Core</t>
    </r>
    <phoneticPr fontId="6" type="noConversion"/>
  </si>
  <si>
    <t>Cost of acquisition</t>
    <phoneticPr fontId="6" type="noConversion"/>
  </si>
  <si>
    <r>
      <t>Km/</t>
    </r>
    <r>
      <rPr>
        <sz val="8"/>
        <color indexed="8"/>
        <rFont val="Calibri"/>
        <family val="2"/>
      </rPr>
      <t>working day</t>
    </r>
    <phoneticPr fontId="6" type="noConversion"/>
  </si>
  <si>
    <t>Working days/year</t>
    <phoneticPr fontId="6" type="noConversion"/>
  </si>
  <si>
    <t>Non-working days/year</t>
    <phoneticPr fontId="6" type="noConversion"/>
  </si>
  <si>
    <r>
      <t>Km/</t>
    </r>
    <r>
      <rPr>
        <sz val="8"/>
        <color indexed="8"/>
        <rFont val="Calibri"/>
        <family val="2"/>
      </rPr>
      <t>non-working day</t>
    </r>
    <phoneticPr fontId="6" type="noConversion"/>
  </si>
  <si>
    <t>Fuel Cost in the 4 year period</t>
    <phoneticPr fontId="6" type="noConversion"/>
  </si>
  <si>
    <t>Oil cost in the 4 year period</t>
    <phoneticPr fontId="6" type="noConversion"/>
  </si>
  <si>
    <t>Km/litre</t>
    <phoneticPr fontId="6" type="noConversion"/>
  </si>
  <si>
    <t xml:space="preserve"> Cost/kWh</t>
    <phoneticPr fontId="6" type="noConversion"/>
  </si>
  <si>
    <r>
      <t>Cost/litr</t>
    </r>
    <r>
      <rPr>
        <sz val="8"/>
        <color indexed="8"/>
        <rFont val="Calibri"/>
        <family val="2"/>
      </rPr>
      <t>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</rPr>
      <t>oil for bike</t>
    </r>
    <phoneticPr fontId="6" type="noConversion"/>
  </si>
  <si>
    <r>
      <t>Km/litr</t>
    </r>
    <r>
      <rPr>
        <sz val="8"/>
        <color indexed="8"/>
        <rFont val="Calibri"/>
        <family val="2"/>
      </rPr>
      <t>e oil</t>
    </r>
    <r>
      <rPr>
        <sz val="8"/>
        <color theme="1"/>
        <rFont val="Calibri"/>
        <family val="2"/>
        <scheme val="minor"/>
      </rPr>
      <t>e</t>
    </r>
    <phoneticPr fontId="6" type="noConversion"/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</si>
</sst>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_-* #,##0.000\ _€_-;\-* #,##0.0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2" xfId="0" applyBorder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/>
    <xf numFmtId="165" fontId="2" fillId="2" borderId="1" xfId="1" applyNumberFormat="1" applyFont="1" applyFill="1" applyBorder="1"/>
    <xf numFmtId="0" fontId="5" fillId="2" borderId="0" xfId="0" applyFont="1" applyFill="1" applyAlignment="1">
      <alignment horizontal="right"/>
    </xf>
    <xf numFmtId="0" fontId="2" fillId="2" borderId="0" xfId="0" applyFont="1" applyFill="1" applyBorder="1"/>
    <xf numFmtId="0" fontId="0" fillId="2" borderId="1" xfId="0" applyFill="1" applyBorder="1"/>
    <xf numFmtId="167" fontId="4" fillId="2" borderId="0" xfId="1" applyNumberFormat="1" applyFont="1" applyFill="1" applyBorder="1"/>
    <xf numFmtId="165" fontId="2" fillId="0" borderId="1" xfId="1" applyNumberFormat="1" applyFont="1" applyFill="1" applyBorder="1"/>
    <xf numFmtId="165" fontId="5" fillId="0" borderId="4" xfId="1" applyNumberFormat="1" applyFont="1" applyFill="1" applyBorder="1"/>
    <xf numFmtId="164" fontId="5" fillId="0" borderId="4" xfId="1" applyNumberFormat="1" applyFont="1" applyFill="1" applyBorder="1"/>
    <xf numFmtId="0" fontId="2" fillId="2" borderId="1" xfId="0" applyFont="1" applyFill="1" applyBorder="1" applyAlignment="1">
      <alignment horizontal="left"/>
    </xf>
    <xf numFmtId="165" fontId="5" fillId="0" borderId="4" xfId="1" applyNumberFormat="1" applyFont="1" applyFill="1" applyBorder="1" applyAlignment="1"/>
    <xf numFmtId="165" fontId="5" fillId="0" borderId="5" xfId="1" applyNumberFormat="1" applyFont="1" applyFill="1" applyBorder="1" applyAlignment="1"/>
    <xf numFmtId="165" fontId="1" fillId="0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166" fontId="5" fillId="0" borderId="5" xfId="1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0" fontId="2" fillId="0" borderId="0" xfId="0" applyFont="1" applyFill="1"/>
    <xf numFmtId="165" fontId="5" fillId="0" borderId="3" xfId="1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165" fontId="2" fillId="0" borderId="5" xfId="1" applyNumberFormat="1" applyFont="1" applyFill="1" applyBorder="1"/>
    <xf numFmtId="0" fontId="0" fillId="0" borderId="0" xfId="0" applyFill="1"/>
    <xf numFmtId="166" fontId="2" fillId="0" borderId="5" xfId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center"/>
    </xf>
    <xf numFmtId="165" fontId="0" fillId="2" borderId="0" xfId="3" applyNumberFormat="1" applyFont="1" applyFill="1"/>
    <xf numFmtId="3" fontId="7" fillId="2" borderId="1" xfId="1" applyNumberFormat="1" applyFont="1" applyFill="1" applyBorder="1"/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2" borderId="0" xfId="0" applyFont="1" applyFill="1" applyAlignment="1">
      <alignment horizontal="right"/>
    </xf>
    <xf numFmtId="0" fontId="7" fillId="2" borderId="2" xfId="0" applyFont="1" applyFill="1" applyBorder="1"/>
    <xf numFmtId="165" fontId="7" fillId="0" borderId="1" xfId="1" applyNumberFormat="1" applyFont="1" applyFill="1" applyBorder="1"/>
    <xf numFmtId="3" fontId="5" fillId="2" borderId="4" xfId="1" applyNumberFormat="1" applyFont="1" applyFill="1" applyBorder="1"/>
    <xf numFmtId="3" fontId="0" fillId="2" borderId="0" xfId="0" applyNumberFormat="1" applyFill="1"/>
    <xf numFmtId="3" fontId="5" fillId="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</cellXfs>
  <cellStyles count="4">
    <cellStyle name="Comma" xfId="1" builtinId="3"/>
    <cellStyle name="Normal" xfId="0" builtinId="0"/>
    <cellStyle name="Normal 4" xfId="2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31"/>
  <sheetViews>
    <sheetView tabSelected="1" workbookViewId="0">
      <selection activeCell="C15" sqref="C15"/>
    </sheetView>
  </sheetViews>
  <sheetFormatPr baseColWidth="10" defaultRowHeight="14"/>
  <cols>
    <col min="2" max="2" width="5.5" style="1" customWidth="1"/>
    <col min="3" max="3" width="48" bestFit="1" customWidth="1"/>
    <col min="4" max="4" width="17.6640625" bestFit="1" customWidth="1"/>
    <col min="5" max="5" width="18.6640625" bestFit="1" customWidth="1"/>
    <col min="6" max="6" width="2.5" style="1" customWidth="1"/>
    <col min="7" max="7" width="23.5" style="1" customWidth="1"/>
    <col min="8" max="8" width="17" bestFit="1" customWidth="1"/>
  </cols>
  <sheetData>
    <row r="1" spans="1:10" ht="15" thickBot="1">
      <c r="A1" s="2" t="s">
        <v>23</v>
      </c>
      <c r="B1" s="5">
        <v>4</v>
      </c>
    </row>
    <row r="2" spans="1:10" ht="15" thickBot="1">
      <c r="A2" s="3"/>
      <c r="B2" s="3"/>
      <c r="C2" s="3"/>
      <c r="D2" s="18" t="s">
        <v>25</v>
      </c>
      <c r="E2" s="18" t="s">
        <v>26</v>
      </c>
      <c r="F2" s="3"/>
      <c r="G2" s="4"/>
      <c r="H2" s="33" t="s">
        <v>27</v>
      </c>
    </row>
    <row r="3" spans="1:10" ht="15" thickBot="1">
      <c r="A3" s="3"/>
      <c r="B3" s="3"/>
      <c r="C3" s="32" t="s">
        <v>24</v>
      </c>
      <c r="D3" s="20">
        <v>1750</v>
      </c>
      <c r="E3" s="20">
        <v>2100</v>
      </c>
      <c r="F3" s="21"/>
      <c r="G3" s="34" t="s">
        <v>28</v>
      </c>
      <c r="H3" s="20">
        <v>4100</v>
      </c>
    </row>
    <row r="4" spans="1:10">
      <c r="A4" s="3"/>
      <c r="B4" s="3"/>
      <c r="C4" s="7" t="s">
        <v>1</v>
      </c>
      <c r="D4" s="22">
        <f>+D5*D6+D7*D8</f>
        <v>16210</v>
      </c>
      <c r="E4" s="22">
        <f>+E5*E6+E7*E8</f>
        <v>16210</v>
      </c>
      <c r="F4" s="23"/>
      <c r="G4" s="24"/>
      <c r="H4" s="22">
        <f>+H5*H6+H7*H8</f>
        <v>16210</v>
      </c>
    </row>
    <row r="5" spans="1:10">
      <c r="A5" s="3"/>
      <c r="B5" s="3"/>
      <c r="C5" s="35" t="s">
        <v>30</v>
      </c>
      <c r="D5" s="15">
        <f>365-D7</f>
        <v>203</v>
      </c>
      <c r="E5" s="15">
        <f>365-E7</f>
        <v>203</v>
      </c>
      <c r="F5" s="23"/>
      <c r="G5" s="24"/>
      <c r="H5" s="15">
        <f>365-H7</f>
        <v>203</v>
      </c>
    </row>
    <row r="6" spans="1:10">
      <c r="A6" s="3"/>
      <c r="B6" s="3"/>
      <c r="C6" s="7" t="s">
        <v>29</v>
      </c>
      <c r="D6" s="15">
        <v>20</v>
      </c>
      <c r="E6" s="15">
        <v>20</v>
      </c>
      <c r="F6" s="23"/>
      <c r="G6" s="24"/>
      <c r="H6" s="15">
        <v>20</v>
      </c>
    </row>
    <row r="7" spans="1:10" s="1" customFormat="1">
      <c r="A7" s="3"/>
      <c r="B7" s="3"/>
      <c r="C7" s="35" t="s">
        <v>31</v>
      </c>
      <c r="D7" s="15">
        <f>54*3</f>
        <v>162</v>
      </c>
      <c r="E7" s="15">
        <f>54*3</f>
        <v>162</v>
      </c>
      <c r="F7" s="23"/>
      <c r="G7" s="24"/>
      <c r="H7" s="15">
        <f>54*3</f>
        <v>162</v>
      </c>
    </row>
    <row r="8" spans="1:10" s="1" customFormat="1" ht="15" thickBot="1">
      <c r="A8" s="3"/>
      <c r="B8" s="3"/>
      <c r="C8" s="7" t="s">
        <v>32</v>
      </c>
      <c r="D8" s="16">
        <v>75</v>
      </c>
      <c r="E8" s="16">
        <v>75</v>
      </c>
      <c r="F8" s="23"/>
      <c r="G8" s="24"/>
      <c r="H8" s="16">
        <v>75</v>
      </c>
    </row>
    <row r="9" spans="1:10" ht="15" thickBot="1">
      <c r="A9" s="3"/>
      <c r="B9" s="3"/>
      <c r="C9" s="36" t="s">
        <v>33</v>
      </c>
      <c r="D9" s="25">
        <f>+D10/D11*D4*B1</f>
        <v>3349.1735537190089</v>
      </c>
      <c r="E9" s="25">
        <f>+E10/E11*E4*B1</f>
        <v>4186.4669421487606</v>
      </c>
      <c r="F9" s="26"/>
      <c r="G9" s="37" t="s">
        <v>2</v>
      </c>
      <c r="H9" s="27">
        <f>+H10/H11*H4*B1</f>
        <v>291.78000000000003</v>
      </c>
    </row>
    <row r="10" spans="1:10">
      <c r="A10" s="3"/>
      <c r="B10" s="3"/>
      <c r="C10" s="35" t="s">
        <v>18</v>
      </c>
      <c r="D10" s="13">
        <f>1.25/1.21</f>
        <v>1.0330578512396695</v>
      </c>
      <c r="E10" s="13">
        <f>1.25/1.21</f>
        <v>1.0330578512396695</v>
      </c>
      <c r="F10" s="26"/>
      <c r="G10" s="24" t="s">
        <v>36</v>
      </c>
      <c r="H10" s="13">
        <v>0.13500000000000001</v>
      </c>
    </row>
    <row r="11" spans="1:10" ht="15" thickBot="1">
      <c r="A11" s="3"/>
      <c r="B11" s="3"/>
      <c r="C11" s="35" t="s">
        <v>35</v>
      </c>
      <c r="D11" s="12">
        <v>20</v>
      </c>
      <c r="E11" s="12">
        <v>16</v>
      </c>
      <c r="F11" s="26"/>
      <c r="G11" s="28" t="s">
        <v>21</v>
      </c>
      <c r="H11" s="12">
        <v>30</v>
      </c>
    </row>
    <row r="12" spans="1:10" ht="15" thickBot="1">
      <c r="A12" s="3"/>
      <c r="B12" s="3"/>
      <c r="C12" s="36" t="s">
        <v>34</v>
      </c>
      <c r="D12" s="11">
        <f>+D4/D14*D13*B1</f>
        <v>648.40000000000009</v>
      </c>
      <c r="E12" s="11">
        <f>+E4/E14*E13*B1</f>
        <v>648.40000000000009</v>
      </c>
      <c r="F12" s="26"/>
      <c r="G12" s="11" t="s">
        <v>11</v>
      </c>
      <c r="H12" s="11">
        <f>+H13*1350</f>
        <v>675</v>
      </c>
      <c r="J12" s="1" t="s">
        <v>19</v>
      </c>
    </row>
    <row r="13" spans="1:10" ht="15" thickBot="1">
      <c r="A13" s="3"/>
      <c r="B13" s="3"/>
      <c r="C13" s="7" t="s">
        <v>37</v>
      </c>
      <c r="D13" s="12">
        <v>10</v>
      </c>
      <c r="E13" s="12">
        <v>10</v>
      </c>
      <c r="F13" s="26"/>
      <c r="G13" s="41" t="s">
        <v>12</v>
      </c>
      <c r="H13" s="19">
        <v>0.5</v>
      </c>
    </row>
    <row r="14" spans="1:10" ht="15" thickBot="1">
      <c r="A14" s="3"/>
      <c r="B14" s="3"/>
      <c r="C14" s="7" t="s">
        <v>38</v>
      </c>
      <c r="D14" s="12">
        <v>1000</v>
      </c>
      <c r="E14" s="12">
        <v>1000</v>
      </c>
      <c r="F14" s="3"/>
      <c r="G14"/>
    </row>
    <row r="15" spans="1:10" s="1" customFormat="1" ht="15" thickBot="1">
      <c r="A15" s="3"/>
      <c r="B15" s="3"/>
      <c r="C15" s="36" t="s">
        <v>15</v>
      </c>
      <c r="D15" s="11">
        <f>60*B1</f>
        <v>240</v>
      </c>
      <c r="E15" s="11">
        <v>240</v>
      </c>
      <c r="F15" s="3"/>
      <c r="G15" s="8"/>
      <c r="H15" s="29">
        <v>0</v>
      </c>
    </row>
    <row r="16" spans="1:10" s="1" customFormat="1" ht="15" thickBot="1">
      <c r="A16" s="3"/>
      <c r="B16" s="3"/>
      <c r="C16" s="36" t="s">
        <v>13</v>
      </c>
      <c r="D16" s="11">
        <f>270*B1</f>
        <v>1080</v>
      </c>
      <c r="E16" s="11">
        <f>270*B1</f>
        <v>1080</v>
      </c>
      <c r="F16" s="3"/>
      <c r="G16" s="8"/>
      <c r="H16" s="37">
        <f>180*B1</f>
        <v>720</v>
      </c>
    </row>
    <row r="17" spans="1:10" ht="15" thickBot="1">
      <c r="A17" s="3"/>
      <c r="B17" s="3"/>
      <c r="C17" s="36" t="s">
        <v>14</v>
      </c>
      <c r="D17" s="11">
        <f>+D18*D4/D19*B1+D20*D4/D21*B1</f>
        <v>648.4</v>
      </c>
      <c r="E17" s="11">
        <f>+E18*E4/E19*B1+E20*E4/E21*B1</f>
        <v>648.4</v>
      </c>
      <c r="F17" s="3"/>
      <c r="H17" s="11">
        <f>+H18*H4/H19*B1+H20*H4/H21*B1</f>
        <v>648.4</v>
      </c>
    </row>
    <row r="18" spans="1:10">
      <c r="A18" s="3"/>
      <c r="B18" s="3"/>
      <c r="C18" s="35" t="s">
        <v>3</v>
      </c>
      <c r="D18" s="38">
        <v>50</v>
      </c>
      <c r="E18" s="38">
        <v>50</v>
      </c>
      <c r="F18" s="39"/>
      <c r="G18" s="40"/>
      <c r="H18" s="38">
        <v>50</v>
      </c>
    </row>
    <row r="19" spans="1:10" s="1" customFormat="1">
      <c r="A19" s="3"/>
      <c r="B19" s="3"/>
      <c r="C19" s="7" t="s">
        <v>4</v>
      </c>
      <c r="D19" s="38">
        <v>10000</v>
      </c>
      <c r="E19" s="38">
        <v>10000</v>
      </c>
      <c r="F19" s="39"/>
      <c r="G19" s="40"/>
      <c r="H19" s="38">
        <v>10000</v>
      </c>
    </row>
    <row r="20" spans="1:10" s="1" customFormat="1">
      <c r="A20" s="3"/>
      <c r="B20" s="3"/>
      <c r="C20" s="35" t="s">
        <v>5</v>
      </c>
      <c r="D20" s="38">
        <v>25</v>
      </c>
      <c r="E20" s="38">
        <v>25</v>
      </c>
      <c r="F20" s="39"/>
      <c r="G20" s="40"/>
      <c r="H20" s="38">
        <v>25</v>
      </c>
    </row>
    <row r="21" spans="1:10" s="1" customFormat="1" ht="15" thickBot="1">
      <c r="A21" s="3"/>
      <c r="B21" s="3"/>
      <c r="C21" s="35" t="s">
        <v>6</v>
      </c>
      <c r="D21" s="38">
        <v>5000</v>
      </c>
      <c r="E21" s="38">
        <v>5000</v>
      </c>
      <c r="F21" s="39"/>
      <c r="G21" s="40"/>
      <c r="H21" s="38">
        <v>5000</v>
      </c>
    </row>
    <row r="22" spans="1:10" ht="15" thickBot="1">
      <c r="A22" s="3"/>
      <c r="B22" s="3"/>
      <c r="C22" s="5" t="s">
        <v>7</v>
      </c>
      <c r="D22" s="17">
        <v>200</v>
      </c>
      <c r="E22" s="17">
        <v>200</v>
      </c>
      <c r="F22" s="3"/>
      <c r="G22" s="8"/>
      <c r="H22" s="17">
        <v>0</v>
      </c>
      <c r="J22" s="1" t="s">
        <v>20</v>
      </c>
    </row>
    <row r="23" spans="1:10" ht="15" thickBot="1">
      <c r="A23" s="3"/>
      <c r="B23" s="3"/>
      <c r="C23" s="36" t="s">
        <v>10</v>
      </c>
      <c r="D23" s="6">
        <f>115*B1</f>
        <v>460</v>
      </c>
      <c r="E23" s="6">
        <f>115*B1</f>
        <v>460</v>
      </c>
      <c r="F23" s="3"/>
      <c r="G23" s="8"/>
      <c r="H23" s="6">
        <f>30*4</f>
        <v>120</v>
      </c>
    </row>
    <row r="24" spans="1:10" s="1" customFormat="1" ht="15" thickBot="1">
      <c r="A24" s="3"/>
      <c r="B24" s="3"/>
      <c r="C24" s="14" t="s">
        <v>22</v>
      </c>
      <c r="D24" s="6">
        <f>(80*12)/5*B1</f>
        <v>768</v>
      </c>
      <c r="E24" s="6">
        <f>(80*12)/5*B1</f>
        <v>768</v>
      </c>
      <c r="F24" s="3"/>
      <c r="G24" s="10"/>
      <c r="H24" s="6">
        <v>0</v>
      </c>
      <c r="J24" s="1" t="s">
        <v>0</v>
      </c>
    </row>
    <row r="25" spans="1:10">
      <c r="A25" s="3"/>
      <c r="B25" s="3"/>
      <c r="E25" s="1"/>
    </row>
    <row r="26" spans="1:10" ht="15" thickBot="1">
      <c r="A26" s="3"/>
      <c r="B26" s="3"/>
      <c r="E26" s="1"/>
    </row>
    <row r="27" spans="1:10" ht="15" thickBot="1">
      <c r="A27" s="3"/>
      <c r="B27" s="3"/>
      <c r="C27" s="9" t="s">
        <v>8</v>
      </c>
      <c r="D27" s="6">
        <f>+D3+D9+D12+D16+D17+D22+D23+D24</f>
        <v>8903.9735537190081</v>
      </c>
      <c r="E27" s="6">
        <f>+E3+E9+E12+E16+E17+E22+E23+E24</f>
        <v>10091.266942148761</v>
      </c>
      <c r="F27" s="3"/>
      <c r="G27" s="9" t="s">
        <v>9</v>
      </c>
      <c r="H27" s="31">
        <f>+H3+H9*$B$1+H12*H13+H15+H16+H17+H22+H23+H24</f>
        <v>7093.0199999999995</v>
      </c>
    </row>
    <row r="28" spans="1:10">
      <c r="G28" s="3"/>
      <c r="H28" s="1"/>
    </row>
    <row r="29" spans="1:10">
      <c r="G29" s="3" t="s">
        <v>16</v>
      </c>
      <c r="H29" s="30">
        <f>+(D27-H27)</f>
        <v>1810.9535537190086</v>
      </c>
    </row>
    <row r="31" spans="1:10">
      <c r="G31" s="3" t="s">
        <v>17</v>
      </c>
      <c r="H31" s="30">
        <f>+(E27-H27)</f>
        <v>2998.2469421487613</v>
      </c>
    </row>
  </sheetData>
  <sheetCalcPr fullCalcOnLoad="1"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galonso</dc:creator>
  <cp:lastModifiedBy>Fernando Mayordomo</cp:lastModifiedBy>
  <cp:lastPrinted>2012-11-05T13:18:24Z</cp:lastPrinted>
  <dcterms:created xsi:type="dcterms:W3CDTF">2012-07-17T10:01:27Z</dcterms:created>
  <dcterms:modified xsi:type="dcterms:W3CDTF">2017-05-09T14:55:12Z</dcterms:modified>
</cp:coreProperties>
</file>